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OMPRAS\01 - PM BOFETE - NOVA GESTÃO\EXERCÍCIO 2023\LICITAÇÕES\8.666-93\TOMADA DE PREÇOS\TP 18 2023 - ILUMINAÇÃO PÚBLICA SP 147\"/>
    </mc:Choice>
  </mc:AlternateContent>
  <xr:revisionPtr revIDLastSave="0" documentId="13_ncr:1_{AD404AFC-DDB0-4F97-8508-CC06C3F2FCEB}" xr6:coauthVersionLast="47" xr6:coauthVersionMax="47" xr10:uidLastSave="{00000000-0000-0000-0000-000000000000}"/>
  <bookViews>
    <workbookView xWindow="21480" yWindow="6555" windowWidth="21840" windowHeight="13140" activeTab="1" xr2:uid="{00000000-000D-0000-FFFF-FFFF00000000}"/>
  </bookViews>
  <sheets>
    <sheet name="ORÇAMENTO" sheetId="1" r:id="rId1"/>
    <sheet name="CRONOGRAMA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2" l="1"/>
  <c r="D13" i="2"/>
  <c r="H21" i="1"/>
  <c r="H20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27" i="1"/>
  <c r="H19" i="1"/>
  <c r="H3" i="1"/>
  <c r="G8" i="2" s="1"/>
  <c r="D5" i="2"/>
  <c r="F30" i="1"/>
  <c r="G18" i="1"/>
  <c r="G17" i="1"/>
  <c r="G16" i="1"/>
  <c r="C8" i="2" l="1"/>
  <c r="G23" i="1"/>
  <c r="H23" i="1" s="1"/>
  <c r="G22" i="1"/>
  <c r="H22" i="1" s="1"/>
  <c r="G5" i="1"/>
  <c r="G6" i="1"/>
  <c r="G21" i="1"/>
  <c r="G24" i="1"/>
  <c r="H24" i="1" s="1"/>
  <c r="G25" i="1"/>
  <c r="H25" i="1" s="1"/>
  <c r="G20" i="1"/>
  <c r="C16" i="2"/>
  <c r="D16" i="2" s="1"/>
  <c r="E16" i="2" s="1"/>
  <c r="F16" i="2" s="1"/>
  <c r="G10" i="2" l="1"/>
  <c r="G12" i="1"/>
  <c r="G13" i="1"/>
  <c r="G14" i="1"/>
  <c r="G15" i="1"/>
  <c r="G27" i="1"/>
  <c r="H26" i="1" s="1"/>
  <c r="G12" i="2" s="1"/>
  <c r="G11" i="1"/>
  <c r="G7" i="1"/>
  <c r="G8" i="1"/>
  <c r="G9" i="1"/>
  <c r="G10" i="1"/>
  <c r="G4" i="1"/>
  <c r="E10" i="2" l="1"/>
  <c r="G13" i="2"/>
  <c r="C12" i="2"/>
  <c r="E12" i="2"/>
  <c r="D12" i="2"/>
  <c r="F12" i="2"/>
  <c r="C10" i="2"/>
  <c r="D10" i="2"/>
  <c r="C13" i="2" l="1"/>
  <c r="E13" i="2"/>
  <c r="F10" i="2"/>
  <c r="D8" i="2"/>
  <c r="E8" i="2"/>
  <c r="F8" i="2"/>
  <c r="F14" i="2" l="1"/>
  <c r="C15" i="2"/>
  <c r="D15" i="2" s="1"/>
  <c r="E15" i="2" s="1"/>
</calcChain>
</file>

<file path=xl/sharedStrings.xml><?xml version="1.0" encoding="utf-8"?>
<sst xmlns="http://schemas.openxmlformats.org/spreadsheetml/2006/main" count="82" uniqueCount="61">
  <si>
    <t>TOTAL:</t>
  </si>
  <si>
    <t>M</t>
  </si>
  <si>
    <r>
      <rPr>
        <b/>
        <sz val="5.5"/>
        <color theme="0"/>
        <rFont val="Arial"/>
        <family val="2"/>
      </rPr>
      <t>ITEM</t>
    </r>
  </si>
  <si>
    <r>
      <rPr>
        <b/>
        <sz val="5.5"/>
        <color theme="0"/>
        <rFont val="Arial"/>
        <family val="2"/>
      </rPr>
      <t>CÓDIGO</t>
    </r>
  </si>
  <si>
    <r>
      <rPr>
        <b/>
        <sz val="5.5"/>
        <color theme="0"/>
        <rFont val="Arial"/>
        <family val="2"/>
      </rPr>
      <t>DESCRIÇÃO DOS SERVIÇOS</t>
    </r>
  </si>
  <si>
    <r>
      <rPr>
        <b/>
        <sz val="5.5"/>
        <color theme="0"/>
        <rFont val="Arial"/>
        <family val="2"/>
      </rPr>
      <t>UNID.</t>
    </r>
  </si>
  <si>
    <r>
      <rPr>
        <b/>
        <sz val="5.5"/>
        <color theme="0"/>
        <rFont val="Arial"/>
        <family val="2"/>
      </rPr>
      <t>QUANT.</t>
    </r>
  </si>
  <si>
    <r>
      <rPr>
        <b/>
        <sz val="5.5"/>
        <color theme="0"/>
        <rFont val="Arial"/>
        <family val="2"/>
      </rPr>
      <t>PR. UNIT.(R$) SEM BDI</t>
    </r>
  </si>
  <si>
    <r>
      <rPr>
        <b/>
        <sz val="5.5"/>
        <color theme="0"/>
        <rFont val="Arial"/>
        <family val="2"/>
      </rPr>
      <t>PR. UNIT.(R$) COM BDI</t>
    </r>
  </si>
  <si>
    <r>
      <rPr>
        <b/>
        <sz val="5.5"/>
        <color theme="0"/>
        <rFont val="Arial"/>
        <family val="2"/>
      </rPr>
      <t>VALOR (R$)</t>
    </r>
  </si>
  <si>
    <r>
      <rPr>
        <b/>
        <sz val="5.5"/>
        <color rgb="FF231F20"/>
        <rFont val="Arial"/>
        <family val="2"/>
      </rPr>
      <t xml:space="preserve">PLANILHA ORÇAMENTÁRIA
</t>
    </r>
    <r>
      <rPr>
        <b/>
        <vertAlign val="superscript"/>
        <sz val="8"/>
        <color rgb="FF231F20"/>
        <rFont val="Arial"/>
        <family val="2"/>
      </rPr>
      <t>DATA: 27/09//2023</t>
    </r>
    <r>
      <rPr>
        <sz val="5.5"/>
        <color rgb="FF231F20"/>
        <rFont val="Arial"/>
        <family val="2"/>
      </rPr>
      <t xml:space="preserve">
</t>
    </r>
    <r>
      <rPr>
        <b/>
        <sz val="5.5"/>
        <color rgb="FF231F20"/>
        <rFont val="Arial"/>
        <family val="2"/>
      </rPr>
      <t>BDI =  24,00%</t>
    </r>
  </si>
  <si>
    <t>CRONOGRAMA FÍSICO-FINANCEIRO</t>
  </si>
  <si>
    <t>Folha: Único</t>
  </si>
  <si>
    <t>VALOR TOTAL</t>
  </si>
  <si>
    <t>R$</t>
  </si>
  <si>
    <t>90 DIAS</t>
  </si>
  <si>
    <t>Dep. Obras</t>
  </si>
  <si>
    <t>ITEM</t>
  </si>
  <si>
    <t>SERVIÇOS</t>
  </si>
  <si>
    <t>1º MÊS</t>
  </si>
  <si>
    <t>2º MÊS</t>
  </si>
  <si>
    <t>3º MÊS</t>
  </si>
  <si>
    <t>SERVIÇO</t>
  </si>
  <si>
    <t>%</t>
  </si>
  <si>
    <t>VALOR DO PERÍODO</t>
  </si>
  <si>
    <t>% DO PRERÍODO</t>
  </si>
  <si>
    <t>VALOR ACUMULADO</t>
  </si>
  <si>
    <t>% ACUMULADA</t>
  </si>
  <si>
    <t>MUNICÍPIO: Bofete/SP</t>
  </si>
  <si>
    <t>PROPRONENTE: Prefeitura Municipal de Bofete/SP</t>
  </si>
  <si>
    <t>DATA: 27/09/2023</t>
  </si>
  <si>
    <t>Serviços</t>
  </si>
  <si>
    <t>UNID.</t>
  </si>
  <si>
    <t>SL‐15076183CZ02 – LED 150W / 144Lm/W da Ledstar, aprovado pelo estudo luminotécnico.</t>
  </si>
  <si>
    <t>Quadro para Comando</t>
  </si>
  <si>
    <t>Cabo 6,00mm² ‐ isolamento para 1,0KV ‐ classe 4 ‐ flexível ‐ Cor Preta</t>
  </si>
  <si>
    <t>Cabo 6,00mm² ‐ isolamento para 1,0KV ‐ classe 4 ‐ flexível ‐ Cor Verde ou Amarelo</t>
  </si>
  <si>
    <t>Fio de cobre Nú 10mm² (Aterramento)</t>
  </si>
  <si>
    <t>Haste de aterramento 12mm X 2,4m</t>
  </si>
  <si>
    <t>Caixa de inspeção para aterramento</t>
  </si>
  <si>
    <t>Caminhão carga seca capacidade 8 Ton com guindaste</t>
  </si>
  <si>
    <t>HS</t>
  </si>
  <si>
    <t>Poste metálico cônico contínuo reto altura 16m</t>
  </si>
  <si>
    <t>Escavação, apiloamento, lançamento, reaterro e fixação dos postes com concreto 13,5 MPA</t>
  </si>
  <si>
    <t>Escavação, apiloamento, instalação, reaterro, dreno de brita e tampa de caixa de passagem</t>
  </si>
  <si>
    <t>Materiais</t>
  </si>
  <si>
    <t>Caixa de passagem pré fabricada de concreto (40x40x60)cm</t>
  </si>
  <si>
    <t>Ponto de Medição Padrão CPFL (instalado no poste)140</t>
  </si>
  <si>
    <t>Comando de Iluminação Coletivo 350</t>
  </si>
  <si>
    <t>Locação</t>
  </si>
  <si>
    <t>Braço, fabricado em tubo de aço SAE 1020/1020, com sapata, galvanizado a fogo
Projeção – 3500mm</t>
  </si>
  <si>
    <t>Instalação de braços</t>
  </si>
  <si>
    <t>Instalação de luminárias</t>
  </si>
  <si>
    <t>Instalação de rede elétrica subterrânea e nos postes.</t>
  </si>
  <si>
    <t>DPS Protetor de Surtos Classe 2 15kA 275V Monopolar</t>
  </si>
  <si>
    <t>Disjuntor Monopolar 25A Weg MINI</t>
  </si>
  <si>
    <t>Miscelânea de instalação</t>
  </si>
  <si>
    <t>CJ.</t>
  </si>
  <si>
    <t xml:space="preserve"> ponto de medição padrão CPFL e aterramento com homologação</t>
  </si>
  <si>
    <t>OBRA: ILUMINAÇÃO PÚBLICA - SP 147</t>
  </si>
  <si>
    <t>LOCAL: SP 147 - PERÍMETRO URBANO BOFETE/SP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</si>
</sst>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&quot;R$&quot;\ #,##0.00"/>
  </numFmts>
  <fonts count="18" x14ac:knownFonts="1">
    <font>
      <sz val="10"/>
      <color rgb="FF000000"/>
      <name val="Times New Roman"/>
      <charset val="204"/>
    </font>
    <font>
      <sz val="5.5"/>
      <name val="Times New Roman"/>
    </font>
    <font>
      <sz val="5.5"/>
      <name val="Arial"/>
    </font>
    <font>
      <sz val="5.5"/>
      <color rgb="FF231F20"/>
      <name val="Arial"/>
      <family val="2"/>
    </font>
    <font>
      <b/>
      <sz val="8"/>
      <name val="Arial"/>
    </font>
    <font>
      <b/>
      <sz val="5.5"/>
      <color rgb="FF231F20"/>
      <name val="Arial"/>
      <family val="2"/>
    </font>
    <font>
      <sz val="10"/>
      <color rgb="FF000000"/>
      <name val="Times New Roman"/>
      <charset val="204"/>
    </font>
    <font>
      <b/>
      <sz val="10"/>
      <color rgb="FF000000"/>
      <name val="Times New Roman"/>
      <family val="1"/>
    </font>
    <font>
      <sz val="6"/>
      <color rgb="FF000000"/>
      <name val="Times New Roman"/>
      <family val="2"/>
      <charset val="204"/>
    </font>
    <font>
      <b/>
      <sz val="11"/>
      <color theme="0"/>
      <name val="Calibri"/>
      <family val="2"/>
    </font>
    <font>
      <b/>
      <sz val="5.5"/>
      <color theme="0"/>
      <name val="Arial"/>
      <family val="2"/>
    </font>
    <font>
      <b/>
      <sz val="8"/>
      <color rgb="FF000000"/>
      <name val="Times New Roman"/>
      <family val="1"/>
    </font>
    <font>
      <sz val="10"/>
      <color rgb="FF000000"/>
      <name val="Times New Roman"/>
      <family val="1"/>
    </font>
    <font>
      <sz val="8"/>
      <name val="Times New Roman"/>
      <family val="1"/>
    </font>
    <font>
      <b/>
      <vertAlign val="superscript"/>
      <sz val="8"/>
      <color rgb="FF231F20"/>
      <name val="Arial"/>
      <family val="2"/>
    </font>
    <font>
      <sz val="8"/>
      <color rgb="FF000000"/>
      <name val="Times New Roman"/>
      <family val="1"/>
    </font>
    <font>
      <b/>
      <sz val="8"/>
      <color theme="0"/>
      <name val="Calibri"/>
      <family val="2"/>
    </font>
    <font>
      <sz val="5.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62">
    <xf numFmtId="0" fontId="0" fillId="0" borderId="0" xfId="0" applyAlignment="1">
      <alignment horizontal="left" vertical="top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wrapText="1"/>
    </xf>
    <xf numFmtId="0" fontId="9" fillId="2" borderId="1" xfId="0" applyFont="1" applyFill="1" applyBorder="1" applyAlignment="1">
      <alignment vertical="center" wrapText="1"/>
    </xf>
    <xf numFmtId="0" fontId="15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center" wrapText="1"/>
    </xf>
    <xf numFmtId="164" fontId="16" fillId="2" borderId="1" xfId="0" applyNumberFormat="1" applyFont="1" applyFill="1" applyBorder="1" applyAlignment="1">
      <alignment vertical="center" wrapText="1"/>
    </xf>
    <xf numFmtId="0" fontId="0" fillId="3" borderId="0" xfId="0" applyFill="1" applyAlignment="1">
      <alignment horizontal="left" vertical="top"/>
    </xf>
    <xf numFmtId="0" fontId="0" fillId="0" borderId="5" xfId="0" applyBorder="1" applyAlignment="1">
      <alignment horizontal="center" vertical="center"/>
    </xf>
    <xf numFmtId="0" fontId="12" fillId="0" borderId="5" xfId="0" applyFont="1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5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7" fillId="0" borderId="5" xfId="0" applyFont="1" applyBorder="1" applyAlignment="1">
      <alignment horizontal="center" vertical="top"/>
    </xf>
    <xf numFmtId="0" fontId="0" fillId="0" borderId="13" xfId="0" applyBorder="1" applyAlignment="1">
      <alignment horizontal="left" vertical="top"/>
    </xf>
    <xf numFmtId="164" fontId="7" fillId="0" borderId="5" xfId="0" applyNumberFormat="1" applyFont="1" applyBorder="1" applyAlignment="1">
      <alignment horizontal="center" vertical="top"/>
    </xf>
    <xf numFmtId="164" fontId="12" fillId="0" borderId="5" xfId="0" applyNumberFormat="1" applyFont="1" applyBorder="1" applyAlignment="1">
      <alignment horizontal="center" vertical="top"/>
    </xf>
    <xf numFmtId="0" fontId="12" fillId="0" borderId="10" xfId="0" applyFont="1" applyBorder="1" applyAlignment="1">
      <alignment horizontal="left" vertical="top"/>
    </xf>
    <xf numFmtId="9" fontId="7" fillId="0" borderId="5" xfId="2" applyFont="1" applyBorder="1" applyAlignment="1">
      <alignment horizontal="center" vertical="top"/>
    </xf>
    <xf numFmtId="2" fontId="7" fillId="0" borderId="5" xfId="0" applyNumberFormat="1" applyFont="1" applyBorder="1" applyAlignment="1">
      <alignment horizontal="center" vertical="top"/>
    </xf>
    <xf numFmtId="9" fontId="7" fillId="0" borderId="5" xfId="0" applyNumberFormat="1" applyFont="1" applyBorder="1" applyAlignment="1">
      <alignment horizontal="center" vertical="top"/>
    </xf>
    <xf numFmtId="9" fontId="7" fillId="0" borderId="12" xfId="0" applyNumberFormat="1" applyFont="1" applyBorder="1" applyAlignment="1">
      <alignment horizontal="center" vertical="top"/>
    </xf>
    <xf numFmtId="164" fontId="0" fillId="0" borderId="5" xfId="0" applyNumberFormat="1" applyBorder="1" applyAlignment="1">
      <alignment horizontal="center" vertical="top"/>
    </xf>
    <xf numFmtId="0" fontId="9" fillId="3" borderId="0" xfId="0" applyFont="1" applyFill="1" applyAlignment="1">
      <alignment vertical="center" wrapText="1"/>
    </xf>
    <xf numFmtId="164" fontId="2" fillId="0" borderId="14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164" fontId="12" fillId="0" borderId="10" xfId="0" applyNumberFormat="1" applyFont="1" applyBorder="1" applyAlignment="1">
      <alignment horizontal="center" vertical="top"/>
    </xf>
    <xf numFmtId="164" fontId="7" fillId="0" borderId="10" xfId="0" applyNumberFormat="1" applyFont="1" applyBorder="1" applyAlignment="1">
      <alignment horizontal="center" vertical="top"/>
    </xf>
    <xf numFmtId="0" fontId="17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8" fillId="0" borderId="0" xfId="0" applyFont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64" fontId="4" fillId="0" borderId="5" xfId="1" applyNumberFormat="1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top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12" fillId="0" borderId="7" xfId="0" applyFont="1" applyBorder="1" applyAlignment="1">
      <alignment horizontal="center" vertical="top"/>
    </xf>
    <xf numFmtId="0" fontId="12" fillId="0" borderId="8" xfId="0" applyFont="1" applyBorder="1" applyAlignment="1">
      <alignment horizontal="center" vertical="top"/>
    </xf>
    <xf numFmtId="0" fontId="7" fillId="0" borderId="9" xfId="0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7" fillId="0" borderId="11" xfId="0" applyFont="1" applyBorder="1" applyAlignment="1">
      <alignment horizontal="center" vertical="top"/>
    </xf>
    <xf numFmtId="0" fontId="7" fillId="0" borderId="12" xfId="0" applyFont="1" applyBorder="1" applyAlignment="1">
      <alignment horizontal="center" vertical="top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281354</xdr:colOff>
      <xdr:row>31</xdr:row>
      <xdr:rowOff>70126</xdr:rowOff>
    </xdr:from>
    <xdr:ext cx="2719753" cy="45719"/>
    <xdr:sp macro="" textlink="">
      <xdr:nv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81354" y="7737018"/>
          <a:ext cx="2719753" cy="45719"/>
        </a:xfrm>
        <a:custGeom>
          <a:avLst/>
          <a:gdLst/>
          <a:ahLst/>
          <a:cxnLst/>
          <a:rect l="0" t="0" r="0" b="0"/>
          <a:pathLst>
            <a:path w="1440180">
              <a:moveTo>
                <a:pt x="0" y="0"/>
              </a:moveTo>
              <a:lnTo>
                <a:pt x="1439757" y="0"/>
              </a:lnTo>
            </a:path>
          </a:pathLst>
        </a:custGeom>
        <a:ln w="3290">
          <a:solidFill>
            <a:srgbClr val="221E1F"/>
          </a:solidFill>
        </a:ln>
      </xdr:spPr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7"/>
  <sheetViews>
    <sheetView showGridLines="0" topLeftCell="A22" zoomScale="150" zoomScaleNormal="150" workbookViewId="0">
      <selection activeCell="H27" sqref="H27"/>
    </sheetView>
  </sheetViews>
  <sheetFormatPr defaultRowHeight="12.75" x14ac:dyDescent="0.2"/>
  <cols>
    <col min="1" max="1" width="4.6640625" customWidth="1"/>
    <col min="2" max="2" width="6.83203125" customWidth="1"/>
    <col min="3" max="3" width="63" customWidth="1"/>
    <col min="4" max="4" width="4.33203125" bestFit="1" customWidth="1"/>
    <col min="5" max="5" width="8" bestFit="1" customWidth="1"/>
    <col min="6" max="6" width="9.83203125" customWidth="1"/>
    <col min="7" max="7" width="8.1640625" bestFit="1" customWidth="1"/>
    <col min="8" max="8" width="12.5" bestFit="1" customWidth="1"/>
    <col min="9" max="9" width="8.5" customWidth="1"/>
  </cols>
  <sheetData>
    <row r="1" spans="1:8" ht="46.15" customHeight="1" thickBot="1" x14ac:dyDescent="0.25">
      <c r="A1" s="41" t="s">
        <v>10</v>
      </c>
      <c r="B1" s="42"/>
      <c r="C1" s="42"/>
      <c r="D1" s="42"/>
      <c r="E1" s="42"/>
      <c r="F1" s="42"/>
      <c r="G1" s="42"/>
      <c r="H1" s="42"/>
    </row>
    <row r="2" spans="1:8" ht="33.75" thickBot="1" x14ac:dyDescent="0.25">
      <c r="A2" s="7" t="s">
        <v>2</v>
      </c>
      <c r="B2" s="7" t="s">
        <v>3</v>
      </c>
      <c r="C2" s="7" t="s">
        <v>4</v>
      </c>
      <c r="D2" s="7" t="s">
        <v>5</v>
      </c>
      <c r="E2" s="7" t="s">
        <v>6</v>
      </c>
      <c r="F2" s="7" t="s">
        <v>7</v>
      </c>
      <c r="G2" s="7" t="s">
        <v>8</v>
      </c>
      <c r="H2" s="7" t="s">
        <v>9</v>
      </c>
    </row>
    <row r="3" spans="1:8" ht="15" customHeight="1" thickBot="1" x14ac:dyDescent="0.25">
      <c r="A3" s="44" t="s">
        <v>45</v>
      </c>
      <c r="B3" s="45"/>
      <c r="C3" s="45"/>
      <c r="D3" s="45"/>
      <c r="E3" s="45"/>
      <c r="F3" s="45"/>
      <c r="G3" s="46"/>
      <c r="H3" s="13">
        <f>SUM(H4:H18)</f>
        <v>343668.47999999992</v>
      </c>
    </row>
    <row r="4" spans="1:8" ht="13.5" thickBot="1" x14ac:dyDescent="0.25">
      <c r="A4" s="8">
        <v>1</v>
      </c>
      <c r="B4" s="8">
        <v>1.1000000000000001</v>
      </c>
      <c r="C4" s="34" t="s">
        <v>42</v>
      </c>
      <c r="D4" s="10" t="s">
        <v>32</v>
      </c>
      <c r="E4" s="10">
        <v>57</v>
      </c>
      <c r="F4" s="11">
        <v>1800</v>
      </c>
      <c r="G4" s="11">
        <f>F4*1.24</f>
        <v>2232</v>
      </c>
      <c r="H4" s="11">
        <f>G4*E4</f>
        <v>127224</v>
      </c>
    </row>
    <row r="5" spans="1:8" ht="13.5" thickBot="1" x14ac:dyDescent="0.25">
      <c r="A5" s="8"/>
      <c r="B5" s="8">
        <v>1.2</v>
      </c>
      <c r="C5" s="9" t="s">
        <v>33</v>
      </c>
      <c r="D5" s="10" t="s">
        <v>32</v>
      </c>
      <c r="E5" s="10">
        <v>87</v>
      </c>
      <c r="F5" s="11">
        <v>460</v>
      </c>
      <c r="G5" s="11">
        <f>F5*1.24</f>
        <v>570.4</v>
      </c>
      <c r="H5" s="11">
        <f>G5*E5</f>
        <v>49624.799999999996</v>
      </c>
    </row>
    <row r="6" spans="1:8" ht="13.5" thickBot="1" x14ac:dyDescent="0.25">
      <c r="A6" s="8"/>
      <c r="B6" s="8">
        <v>1.3</v>
      </c>
      <c r="C6" s="37" t="s">
        <v>50</v>
      </c>
      <c r="D6" s="38" t="s">
        <v>32</v>
      </c>
      <c r="E6" s="10">
        <v>87</v>
      </c>
      <c r="F6" s="11">
        <v>300</v>
      </c>
      <c r="G6" s="11">
        <f t="shared" ref="G6:G10" si="0">F6*1.24</f>
        <v>372</v>
      </c>
      <c r="H6" s="11">
        <f>G6*E6</f>
        <v>32364</v>
      </c>
    </row>
    <row r="7" spans="1:8" ht="13.5" thickBot="1" x14ac:dyDescent="0.25">
      <c r="A7" s="8"/>
      <c r="B7" s="8">
        <v>1.4</v>
      </c>
      <c r="C7" s="34" t="s">
        <v>46</v>
      </c>
      <c r="D7" s="10" t="s">
        <v>32</v>
      </c>
      <c r="E7" s="10">
        <v>57</v>
      </c>
      <c r="F7" s="11">
        <v>150</v>
      </c>
      <c r="G7" s="11">
        <f t="shared" si="0"/>
        <v>186</v>
      </c>
      <c r="H7" s="11">
        <f>G7*E7</f>
        <v>10602</v>
      </c>
    </row>
    <row r="8" spans="1:8" ht="13.5" thickBot="1" x14ac:dyDescent="0.25">
      <c r="A8" s="8"/>
      <c r="B8" s="8">
        <v>1.5</v>
      </c>
      <c r="C8" s="34" t="s">
        <v>47</v>
      </c>
      <c r="D8" s="10" t="s">
        <v>32</v>
      </c>
      <c r="E8" s="10">
        <v>4</v>
      </c>
      <c r="F8" s="11">
        <v>140</v>
      </c>
      <c r="G8" s="11">
        <f t="shared" si="0"/>
        <v>173.6</v>
      </c>
      <c r="H8" s="11">
        <f>G8*E8</f>
        <v>694.4</v>
      </c>
    </row>
    <row r="9" spans="1:8" ht="13.5" thickBot="1" x14ac:dyDescent="0.25">
      <c r="A9" s="8"/>
      <c r="B9" s="8">
        <v>1.6</v>
      </c>
      <c r="C9" s="34" t="s">
        <v>48</v>
      </c>
      <c r="D9" s="10" t="s">
        <v>32</v>
      </c>
      <c r="E9" s="10">
        <v>12</v>
      </c>
      <c r="F9" s="11">
        <v>300</v>
      </c>
      <c r="G9" s="11">
        <f t="shared" si="0"/>
        <v>372</v>
      </c>
      <c r="H9" s="11">
        <f>G9*E9</f>
        <v>4464</v>
      </c>
    </row>
    <row r="10" spans="1:8" ht="13.5" thickBot="1" x14ac:dyDescent="0.25">
      <c r="A10" s="8"/>
      <c r="B10" s="8">
        <v>1.7</v>
      </c>
      <c r="C10" s="9" t="s">
        <v>34</v>
      </c>
      <c r="D10" s="10" t="s">
        <v>32</v>
      </c>
      <c r="E10" s="10">
        <v>4</v>
      </c>
      <c r="F10" s="11">
        <v>350</v>
      </c>
      <c r="G10" s="11">
        <f t="shared" si="0"/>
        <v>434</v>
      </c>
      <c r="H10" s="11">
        <f>G10*E10</f>
        <v>1736</v>
      </c>
    </row>
    <row r="11" spans="1:8" ht="13.5" thickBot="1" x14ac:dyDescent="0.25">
      <c r="A11" s="8"/>
      <c r="B11" s="8">
        <v>1.8</v>
      </c>
      <c r="C11" s="9" t="s">
        <v>35</v>
      </c>
      <c r="D11" s="10" t="s">
        <v>1</v>
      </c>
      <c r="E11" s="10">
        <v>6400</v>
      </c>
      <c r="F11" s="11">
        <v>4.5</v>
      </c>
      <c r="G11" s="11">
        <f>F11*1.24</f>
        <v>5.58</v>
      </c>
      <c r="H11" s="11">
        <f>G11*E11</f>
        <v>35712</v>
      </c>
    </row>
    <row r="12" spans="1:8" ht="13.5" thickBot="1" x14ac:dyDescent="0.25">
      <c r="A12" s="8"/>
      <c r="B12" s="8">
        <v>1.9</v>
      </c>
      <c r="C12" s="9" t="s">
        <v>36</v>
      </c>
      <c r="D12" s="10" t="s">
        <v>1</v>
      </c>
      <c r="E12" s="10">
        <v>3200</v>
      </c>
      <c r="F12" s="11">
        <v>4.5</v>
      </c>
      <c r="G12" s="11">
        <f t="shared" ref="G12:G18" si="1">F12*1.24</f>
        <v>5.58</v>
      </c>
      <c r="H12" s="11">
        <f>G12*E12</f>
        <v>17856</v>
      </c>
    </row>
    <row r="13" spans="1:8" ht="13.5" thickBot="1" x14ac:dyDescent="0.25">
      <c r="A13" s="8"/>
      <c r="B13" s="8">
        <v>1.1000000000000001</v>
      </c>
      <c r="C13" s="9" t="s">
        <v>37</v>
      </c>
      <c r="D13" s="10" t="s">
        <v>1</v>
      </c>
      <c r="E13" s="10">
        <v>969</v>
      </c>
      <c r="F13" s="11">
        <v>11.7</v>
      </c>
      <c r="G13" s="11">
        <f t="shared" si="1"/>
        <v>14.507999999999999</v>
      </c>
      <c r="H13" s="11">
        <f>G13*E13</f>
        <v>14058.251999999999</v>
      </c>
    </row>
    <row r="14" spans="1:8" ht="13.5" thickBot="1" x14ac:dyDescent="0.25">
      <c r="A14" s="8"/>
      <c r="B14" s="8">
        <v>1.1100000000000001</v>
      </c>
      <c r="C14" s="9" t="s">
        <v>38</v>
      </c>
      <c r="D14" s="10" t="s">
        <v>32</v>
      </c>
      <c r="E14" s="10">
        <v>171</v>
      </c>
      <c r="F14" s="11">
        <v>61.7</v>
      </c>
      <c r="G14" s="11">
        <f t="shared" si="1"/>
        <v>76.50800000000001</v>
      </c>
      <c r="H14" s="11">
        <f>G14*E14</f>
        <v>13082.868000000002</v>
      </c>
    </row>
    <row r="15" spans="1:8" ht="13.5" thickBot="1" x14ac:dyDescent="0.25">
      <c r="A15" s="8"/>
      <c r="B15" s="8">
        <v>1.1200000000000001</v>
      </c>
      <c r="C15" s="9" t="s">
        <v>39</v>
      </c>
      <c r="D15" s="10" t="s">
        <v>32</v>
      </c>
      <c r="E15" s="10">
        <v>171</v>
      </c>
      <c r="F15" s="11">
        <v>19</v>
      </c>
      <c r="G15" s="11">
        <f t="shared" si="1"/>
        <v>23.56</v>
      </c>
      <c r="H15" s="11">
        <f>G15*E15</f>
        <v>4028.7599999999998</v>
      </c>
    </row>
    <row r="16" spans="1:8" ht="13.5" thickBot="1" x14ac:dyDescent="0.25">
      <c r="A16" s="8"/>
      <c r="B16" s="8">
        <v>1.1299999999999999</v>
      </c>
      <c r="C16" s="34" t="s">
        <v>55</v>
      </c>
      <c r="D16" s="38" t="s">
        <v>32</v>
      </c>
      <c r="E16" s="10">
        <v>57</v>
      </c>
      <c r="F16" s="11">
        <v>45</v>
      </c>
      <c r="G16" s="11">
        <f t="shared" si="1"/>
        <v>55.8</v>
      </c>
      <c r="H16" s="11">
        <f>G16*E16</f>
        <v>3180.6</v>
      </c>
    </row>
    <row r="17" spans="1:14" ht="13.5" thickBot="1" x14ac:dyDescent="0.25">
      <c r="A17" s="8"/>
      <c r="B17" s="8">
        <v>1.1399999999999999</v>
      </c>
      <c r="C17" s="34" t="s">
        <v>54</v>
      </c>
      <c r="D17" s="38" t="s">
        <v>32</v>
      </c>
      <c r="E17" s="10">
        <v>57</v>
      </c>
      <c r="F17" s="11">
        <v>60</v>
      </c>
      <c r="G17" s="11">
        <f t="shared" si="1"/>
        <v>74.400000000000006</v>
      </c>
      <c r="H17" s="11">
        <f>G17*E17</f>
        <v>4240.8</v>
      </c>
    </row>
    <row r="18" spans="1:14" ht="13.5" thickBot="1" x14ac:dyDescent="0.25">
      <c r="A18" s="8"/>
      <c r="B18" s="8">
        <v>1.1499999999999999</v>
      </c>
      <c r="C18" s="34" t="s">
        <v>56</v>
      </c>
      <c r="D18" s="38" t="s">
        <v>57</v>
      </c>
      <c r="E18" s="10">
        <v>1</v>
      </c>
      <c r="F18" s="11">
        <v>20000</v>
      </c>
      <c r="G18" s="11">
        <f t="shared" si="1"/>
        <v>24800</v>
      </c>
      <c r="H18" s="11">
        <f>G18*E18</f>
        <v>24800</v>
      </c>
    </row>
    <row r="19" spans="1:14" ht="15.75" thickBot="1" x14ac:dyDescent="0.25">
      <c r="A19" s="44" t="s">
        <v>31</v>
      </c>
      <c r="B19" s="45"/>
      <c r="C19" s="45"/>
      <c r="D19" s="45"/>
      <c r="E19" s="45"/>
      <c r="F19" s="45"/>
      <c r="G19" s="45"/>
      <c r="H19" s="13">
        <f>SUM(H20:H25)</f>
        <v>139624</v>
      </c>
      <c r="I19" s="32"/>
      <c r="J19" s="32"/>
      <c r="K19" s="32"/>
      <c r="L19" s="32"/>
      <c r="M19" s="32"/>
      <c r="N19" s="32"/>
    </row>
    <row r="20" spans="1:14" ht="13.5" thickBot="1" x14ac:dyDescent="0.25">
      <c r="A20" s="8">
        <v>2</v>
      </c>
      <c r="B20" s="8">
        <v>2.1</v>
      </c>
      <c r="C20" s="9" t="s">
        <v>43</v>
      </c>
      <c r="D20" s="10" t="s">
        <v>32</v>
      </c>
      <c r="E20" s="10">
        <v>57</v>
      </c>
      <c r="F20" s="11">
        <v>1000</v>
      </c>
      <c r="G20" s="11">
        <f>F20*1.24</f>
        <v>1240</v>
      </c>
      <c r="H20" s="33">
        <f>G20*E20</f>
        <v>70680</v>
      </c>
    </row>
    <row r="21" spans="1:14" ht="13.5" thickBot="1" x14ac:dyDescent="0.25">
      <c r="A21" s="8"/>
      <c r="B21" s="8">
        <v>2.2000000000000002</v>
      </c>
      <c r="C21" s="34" t="s">
        <v>53</v>
      </c>
      <c r="D21" s="10" t="s">
        <v>32</v>
      </c>
      <c r="E21" s="10">
        <v>57</v>
      </c>
      <c r="F21" s="11">
        <v>500</v>
      </c>
      <c r="G21" s="11">
        <f t="shared" ref="G21:G24" si="2">F21*1.24</f>
        <v>620</v>
      </c>
      <c r="H21" s="33">
        <f>G21*E21</f>
        <v>35340</v>
      </c>
    </row>
    <row r="22" spans="1:14" ht="13.5" thickBot="1" x14ac:dyDescent="0.25">
      <c r="A22" s="8"/>
      <c r="B22" s="8">
        <v>2.2999999999999998</v>
      </c>
      <c r="C22" s="34" t="s">
        <v>51</v>
      </c>
      <c r="D22" s="10" t="s">
        <v>32</v>
      </c>
      <c r="E22" s="10">
        <v>87</v>
      </c>
      <c r="F22" s="11">
        <v>50</v>
      </c>
      <c r="G22" s="11">
        <f t="shared" si="2"/>
        <v>62</v>
      </c>
      <c r="H22" s="33">
        <f t="shared" ref="H21:H24" si="3">G22*E22</f>
        <v>5394</v>
      </c>
    </row>
    <row r="23" spans="1:14" ht="13.5" thickBot="1" x14ac:dyDescent="0.25">
      <c r="A23" s="8"/>
      <c r="B23" s="8">
        <v>2.4</v>
      </c>
      <c r="C23" s="34" t="s">
        <v>52</v>
      </c>
      <c r="D23" s="10" t="s">
        <v>32</v>
      </c>
      <c r="E23" s="10">
        <v>87</v>
      </c>
      <c r="F23" s="11">
        <v>150</v>
      </c>
      <c r="G23" s="11">
        <f t="shared" si="2"/>
        <v>186</v>
      </c>
      <c r="H23" s="33">
        <f t="shared" si="3"/>
        <v>16182</v>
      </c>
    </row>
    <row r="24" spans="1:14" ht="13.5" thickBot="1" x14ac:dyDescent="0.25">
      <c r="A24" s="8"/>
      <c r="B24" s="8">
        <v>2.5</v>
      </c>
      <c r="C24" s="9" t="s">
        <v>44</v>
      </c>
      <c r="D24" s="10" t="s">
        <v>32</v>
      </c>
      <c r="E24" s="10">
        <v>57</v>
      </c>
      <c r="F24" s="11">
        <v>100</v>
      </c>
      <c r="G24" s="11">
        <f t="shared" si="2"/>
        <v>124</v>
      </c>
      <c r="H24" s="33">
        <f t="shared" si="3"/>
        <v>7068</v>
      </c>
    </row>
    <row r="25" spans="1:14" ht="13.5" thickBot="1" x14ac:dyDescent="0.25">
      <c r="A25" s="8"/>
      <c r="B25" s="8">
        <v>2.6</v>
      </c>
      <c r="C25" s="34" t="s">
        <v>58</v>
      </c>
      <c r="D25" s="10" t="s">
        <v>32</v>
      </c>
      <c r="E25" s="10">
        <v>4</v>
      </c>
      <c r="F25" s="11">
        <v>1000</v>
      </c>
      <c r="G25" s="11">
        <f>F25*1.24</f>
        <v>1240</v>
      </c>
      <c r="H25" s="33">
        <f>G25*E25</f>
        <v>4960</v>
      </c>
    </row>
    <row r="26" spans="1:14" ht="15.75" thickBot="1" x14ac:dyDescent="0.25">
      <c r="A26" s="44" t="s">
        <v>49</v>
      </c>
      <c r="B26" s="45"/>
      <c r="C26" s="45"/>
      <c r="D26" s="45"/>
      <c r="E26" s="45"/>
      <c r="F26" s="45"/>
      <c r="G26" s="45"/>
      <c r="H26" s="13">
        <f>H27</f>
        <v>7440.0000000000009</v>
      </c>
      <c r="I26" s="32"/>
      <c r="J26" s="32"/>
      <c r="K26" s="32"/>
      <c r="L26" s="32"/>
      <c r="M26" s="32"/>
      <c r="N26" s="32"/>
    </row>
    <row r="27" spans="1:14" ht="13.5" thickBot="1" x14ac:dyDescent="0.25">
      <c r="A27" s="8">
        <v>3</v>
      </c>
      <c r="B27" s="8">
        <v>3.1</v>
      </c>
      <c r="C27" s="9" t="s">
        <v>40</v>
      </c>
      <c r="D27" s="10" t="s">
        <v>41</v>
      </c>
      <c r="E27" s="10">
        <v>50</v>
      </c>
      <c r="F27" s="11">
        <v>120</v>
      </c>
      <c r="G27" s="11">
        <f>F27*1.24</f>
        <v>148.80000000000001</v>
      </c>
      <c r="H27" s="11">
        <f>G27*E27</f>
        <v>7440.0000000000009</v>
      </c>
    </row>
    <row r="30" spans="1:14" ht="16.149999999999999" customHeight="1" x14ac:dyDescent="0.2">
      <c r="A30" s="2"/>
      <c r="B30" s="3"/>
      <c r="C30" s="4"/>
      <c r="D30" s="5"/>
      <c r="E30" s="12" t="s">
        <v>0</v>
      </c>
      <c r="F30" s="43">
        <f>SUM(H4:H15,H20:H25,H27+H16,H17,H18)</f>
        <v>490732.47999999992</v>
      </c>
      <c r="G30" s="43"/>
      <c r="H30" s="43"/>
    </row>
    <row r="31" spans="1:14" ht="26.45" customHeight="1" x14ac:dyDescent="0.2">
      <c r="A31" s="39"/>
      <c r="B31" s="39"/>
      <c r="C31" s="39"/>
      <c r="D31" s="39"/>
      <c r="E31" s="39"/>
      <c r="F31" s="39"/>
      <c r="G31" s="39"/>
      <c r="H31" s="39"/>
    </row>
    <row r="32" spans="1:14" ht="11.45" customHeight="1" x14ac:dyDescent="0.2">
      <c r="A32" s="1"/>
    </row>
    <row r="33" spans="1:9" ht="9" customHeight="1" x14ac:dyDescent="0.2">
      <c r="A33" s="1"/>
    </row>
    <row r="34" spans="1:9" ht="8.25" customHeight="1" x14ac:dyDescent="0.2">
      <c r="A34" s="1"/>
    </row>
    <row r="35" spans="1:9" x14ac:dyDescent="0.2">
      <c r="A35" s="1"/>
    </row>
    <row r="36" spans="1:9" x14ac:dyDescent="0.2">
      <c r="A36" s="1"/>
    </row>
    <row r="37" spans="1:9" x14ac:dyDescent="0.2">
      <c r="A37" s="1"/>
    </row>
    <row r="38" spans="1:9" x14ac:dyDescent="0.2">
      <c r="A38" s="1"/>
    </row>
    <row r="39" spans="1:9" x14ac:dyDescent="0.2">
      <c r="A39" s="1"/>
    </row>
    <row r="40" spans="1:9" x14ac:dyDescent="0.2">
      <c r="A40" s="1"/>
    </row>
    <row r="41" spans="1:9" x14ac:dyDescent="0.2">
      <c r="A41" s="1"/>
    </row>
    <row r="42" spans="1:9" x14ac:dyDescent="0.2">
      <c r="A42" s="1"/>
    </row>
    <row r="43" spans="1:9" x14ac:dyDescent="0.2">
      <c r="A43" s="1"/>
    </row>
    <row r="44" spans="1:9" x14ac:dyDescent="0.2">
      <c r="A44" s="1"/>
    </row>
    <row r="45" spans="1:9" x14ac:dyDescent="0.2">
      <c r="A45" s="1"/>
    </row>
    <row r="46" spans="1:9" x14ac:dyDescent="0.2">
      <c r="A46" s="1"/>
    </row>
    <row r="47" spans="1:9" ht="75.75" customHeight="1" x14ac:dyDescent="0.2">
      <c r="A47" s="40"/>
      <c r="B47" s="40"/>
      <c r="C47" s="40"/>
      <c r="D47" s="40"/>
      <c r="E47" s="40"/>
      <c r="F47" s="40"/>
      <c r="G47" s="40"/>
      <c r="H47" s="40"/>
      <c r="I47" s="6"/>
    </row>
  </sheetData>
  <mergeCells count="7">
    <mergeCell ref="A31:H31"/>
    <mergeCell ref="A47:H47"/>
    <mergeCell ref="A1:H1"/>
    <mergeCell ref="F30:H30"/>
    <mergeCell ref="A3:G3"/>
    <mergeCell ref="A19:G19"/>
    <mergeCell ref="A26:G26"/>
  </mergeCells>
  <phoneticPr fontId="13" type="noConversion"/>
  <pageMargins left="0.7" right="0.7" top="0.75" bottom="0.75" header="0.3" footer="0.3"/>
  <pageSetup paperSize="9" scale="80" orientation="portrait" r:id="rId1"/>
  <ignoredErrors>
    <ignoredError sqref="H26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AB0F2-02B9-464F-8405-0F41A79E3B39}">
  <dimension ref="A1:G21"/>
  <sheetViews>
    <sheetView showGridLines="0" tabSelected="1" workbookViewId="0">
      <selection activeCell="G13" sqref="G13"/>
    </sheetView>
  </sheetViews>
  <sheetFormatPr defaultRowHeight="12.75" x14ac:dyDescent="0.2"/>
  <cols>
    <col min="1" max="1" width="5" customWidth="1"/>
    <col min="2" max="2" width="34.33203125" customWidth="1"/>
    <col min="3" max="3" width="16.6640625" customWidth="1"/>
    <col min="4" max="4" width="16.83203125" customWidth="1"/>
    <col min="5" max="5" width="18" customWidth="1"/>
    <col min="6" max="7" width="18.33203125" customWidth="1"/>
  </cols>
  <sheetData>
    <row r="1" spans="1:7" x14ac:dyDescent="0.2">
      <c r="A1" s="50" t="s">
        <v>11</v>
      </c>
      <c r="B1" s="51"/>
      <c r="C1" s="55" t="s">
        <v>29</v>
      </c>
      <c r="D1" s="55"/>
      <c r="E1" s="55"/>
      <c r="F1" s="55" t="s">
        <v>30</v>
      </c>
      <c r="G1" s="56"/>
    </row>
    <row r="2" spans="1:7" x14ac:dyDescent="0.2">
      <c r="A2" s="52"/>
      <c r="B2" s="48"/>
      <c r="C2" s="47" t="s">
        <v>59</v>
      </c>
      <c r="D2" s="47"/>
      <c r="E2" s="47"/>
      <c r="F2" s="48" t="s">
        <v>12</v>
      </c>
      <c r="G2" s="49"/>
    </row>
    <row r="3" spans="1:7" x14ac:dyDescent="0.2">
      <c r="A3" s="52"/>
      <c r="B3" s="48"/>
      <c r="C3" s="47" t="s">
        <v>60</v>
      </c>
      <c r="D3" s="47"/>
      <c r="E3" s="47"/>
      <c r="F3" s="48"/>
      <c r="G3" s="49"/>
    </row>
    <row r="4" spans="1:7" x14ac:dyDescent="0.2">
      <c r="A4" s="52"/>
      <c r="B4" s="48"/>
      <c r="C4" s="47" t="s">
        <v>28</v>
      </c>
      <c r="D4" s="47"/>
      <c r="E4" s="47"/>
      <c r="F4" s="48"/>
      <c r="G4" s="49"/>
    </row>
    <row r="5" spans="1:7" x14ac:dyDescent="0.2">
      <c r="A5" s="52"/>
      <c r="B5" s="48"/>
      <c r="C5" s="22" t="s">
        <v>13</v>
      </c>
      <c r="D5" s="24">
        <f>ORÇAMENTO!F30</f>
        <v>490732.47999999992</v>
      </c>
      <c r="E5" s="18" t="s">
        <v>15</v>
      </c>
      <c r="F5" s="53" t="s">
        <v>16</v>
      </c>
      <c r="G5" s="54"/>
    </row>
    <row r="6" spans="1:7" x14ac:dyDescent="0.2">
      <c r="A6" s="20" t="s">
        <v>17</v>
      </c>
      <c r="B6" s="15" t="s">
        <v>18</v>
      </c>
      <c r="C6" s="22" t="s">
        <v>19</v>
      </c>
      <c r="D6" s="22" t="s">
        <v>20</v>
      </c>
      <c r="E6" s="22" t="s">
        <v>21</v>
      </c>
      <c r="F6" s="53" t="s">
        <v>22</v>
      </c>
      <c r="G6" s="54"/>
    </row>
    <row r="7" spans="1:7" x14ac:dyDescent="0.2">
      <c r="A7" s="20"/>
      <c r="B7" s="17"/>
      <c r="C7" s="17"/>
      <c r="D7" s="17"/>
      <c r="E7" s="17"/>
      <c r="F7" s="18" t="s">
        <v>23</v>
      </c>
      <c r="G7" s="19" t="s">
        <v>14</v>
      </c>
    </row>
    <row r="8" spans="1:7" x14ac:dyDescent="0.2">
      <c r="A8" s="20">
        <v>1</v>
      </c>
      <c r="B8" s="16" t="s">
        <v>45</v>
      </c>
      <c r="C8" s="31">
        <f>G8*$C$14</f>
        <v>137467.39199999996</v>
      </c>
      <c r="D8" s="31">
        <f>G8*$D$14</f>
        <v>103100.54399999998</v>
      </c>
      <c r="E8" s="31">
        <f>G8*$E$14</f>
        <v>103100.54399999998</v>
      </c>
      <c r="F8" s="27">
        <f>G8/$D$5</f>
        <v>0.70031737047443854</v>
      </c>
      <c r="G8" s="35">
        <f>ORÇAMENTO!H3</f>
        <v>343668.47999999992</v>
      </c>
    </row>
    <row r="9" spans="1:7" x14ac:dyDescent="0.2">
      <c r="A9" s="20"/>
      <c r="B9" s="17"/>
      <c r="C9" s="31"/>
      <c r="D9" s="31"/>
      <c r="E9" s="31"/>
      <c r="F9" s="28"/>
      <c r="G9" s="26"/>
    </row>
    <row r="10" spans="1:7" x14ac:dyDescent="0.2">
      <c r="A10" s="20">
        <v>2</v>
      </c>
      <c r="B10" s="16" t="s">
        <v>31</v>
      </c>
      <c r="C10" s="31">
        <f>G10*$C$14</f>
        <v>55849.600000000006</v>
      </c>
      <c r="D10" s="31">
        <f>G10*$D$14</f>
        <v>41887.199999999997</v>
      </c>
      <c r="E10" s="31">
        <f>G10*$E$14</f>
        <v>41887.199999999997</v>
      </c>
      <c r="F10" s="27">
        <f t="shared" ref="F10:F12" si="0">G10/$D$5</f>
        <v>0.28452161960015365</v>
      </c>
      <c r="G10" s="35">
        <f>ORÇAMENTO!H19</f>
        <v>139624</v>
      </c>
    </row>
    <row r="11" spans="1:7" x14ac:dyDescent="0.2">
      <c r="A11" s="20"/>
      <c r="B11" s="16"/>
      <c r="C11" s="31"/>
      <c r="D11" s="31"/>
      <c r="E11" s="31"/>
      <c r="F11" s="27"/>
      <c r="G11" s="35"/>
    </row>
    <row r="12" spans="1:7" x14ac:dyDescent="0.2">
      <c r="A12" s="20">
        <v>3</v>
      </c>
      <c r="B12" s="17" t="s">
        <v>49</v>
      </c>
      <c r="C12" s="31">
        <f t="shared" ref="C12" si="1">G12*$C$14</f>
        <v>2976.0000000000005</v>
      </c>
      <c r="D12" s="31">
        <f t="shared" ref="D12" si="2">G12*$D$14</f>
        <v>2232</v>
      </c>
      <c r="E12" s="31">
        <f t="shared" ref="E12" si="3">G12*$E$14</f>
        <v>2232</v>
      </c>
      <c r="F12" s="27">
        <f t="shared" si="0"/>
        <v>1.5161009925407835E-2</v>
      </c>
      <c r="G12" s="35">
        <f>ORÇAMENTO!H26</f>
        <v>7440.0000000000009</v>
      </c>
    </row>
    <row r="13" spans="1:7" x14ac:dyDescent="0.2">
      <c r="A13" s="57" t="s">
        <v>24</v>
      </c>
      <c r="B13" s="58"/>
      <c r="C13" s="25">
        <f>G13*0.4</f>
        <v>196292.99199999997</v>
      </c>
      <c r="D13" s="25">
        <f>G13*0.3</f>
        <v>147219.74399999998</v>
      </c>
      <c r="E13" s="25">
        <f>G13*0.3</f>
        <v>147219.74399999998</v>
      </c>
      <c r="F13" s="25"/>
      <c r="G13" s="36">
        <f>G8+G10+G12</f>
        <v>490732.47999999992</v>
      </c>
    </row>
    <row r="14" spans="1:7" x14ac:dyDescent="0.2">
      <c r="A14" s="59" t="s">
        <v>25</v>
      </c>
      <c r="B14" s="53"/>
      <c r="C14" s="29">
        <v>0.4</v>
      </c>
      <c r="D14" s="29">
        <v>0.3</v>
      </c>
      <c r="E14" s="29">
        <v>0.3</v>
      </c>
      <c r="F14" s="29">
        <f>F8+F10+F12</f>
        <v>1</v>
      </c>
      <c r="G14" s="21"/>
    </row>
    <row r="15" spans="1:7" x14ac:dyDescent="0.2">
      <c r="A15" s="59" t="s">
        <v>26</v>
      </c>
      <c r="B15" s="53"/>
      <c r="C15" s="25">
        <f>C13</f>
        <v>196292.99199999997</v>
      </c>
      <c r="D15" s="25">
        <f>D13+C15</f>
        <v>343512.73599999992</v>
      </c>
      <c r="E15" s="25">
        <f>E13+D15</f>
        <v>490732.47999999986</v>
      </c>
      <c r="F15" s="25">
        <f>C8+C10+C12+D8+D10+D12+E8+E10+E12</f>
        <v>490732.48</v>
      </c>
      <c r="G15" s="21"/>
    </row>
    <row r="16" spans="1:7" ht="13.5" thickBot="1" x14ac:dyDescent="0.25">
      <c r="A16" s="60" t="s">
        <v>27</v>
      </c>
      <c r="B16" s="61"/>
      <c r="C16" s="30">
        <f>C14</f>
        <v>0.4</v>
      </c>
      <c r="D16" s="30">
        <f>D14+C16</f>
        <v>0.7</v>
      </c>
      <c r="E16" s="30">
        <f>E14+D16</f>
        <v>1</v>
      </c>
      <c r="F16" s="30">
        <f>E16</f>
        <v>1</v>
      </c>
      <c r="G16" s="23"/>
    </row>
    <row r="21" spans="6:6" x14ac:dyDescent="0.2">
      <c r="F21" s="14"/>
    </row>
  </sheetData>
  <mergeCells count="13">
    <mergeCell ref="A13:B13"/>
    <mergeCell ref="A14:B14"/>
    <mergeCell ref="A15:B15"/>
    <mergeCell ref="A16:B16"/>
    <mergeCell ref="F6:G6"/>
    <mergeCell ref="C2:E2"/>
    <mergeCell ref="C3:E3"/>
    <mergeCell ref="C4:E4"/>
    <mergeCell ref="F2:G4"/>
    <mergeCell ref="A1:B5"/>
    <mergeCell ref="F5:G5"/>
    <mergeCell ref="F1:G1"/>
    <mergeCell ref="C1:E1"/>
  </mergeCells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e3d00fa-376a-4652-b4ec-d3ac8efed586">
      <Terms xmlns="http://schemas.microsoft.com/office/infopath/2007/PartnerControls"/>
    </lcf76f155ced4ddcb4097134ff3c332f>
    <TaxCatchAll xmlns="45688cda-91d4-4a0d-8b03-08987d78385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3018D878B87D489B371E3A6AA16F9B" ma:contentTypeVersion="14" ma:contentTypeDescription="Crie um novo documento." ma:contentTypeScope="" ma:versionID="427a75b51f23b2a0eaf5f0cbd17b513a">
  <xsd:schema xmlns:xsd="http://www.w3.org/2001/XMLSchema" xmlns:xs="http://www.w3.org/2001/XMLSchema" xmlns:p="http://schemas.microsoft.com/office/2006/metadata/properties" xmlns:ns2="9e3d00fa-376a-4652-b4ec-d3ac8efed586" xmlns:ns3="45688cda-91d4-4a0d-8b03-08987d783856" targetNamespace="http://schemas.microsoft.com/office/2006/metadata/properties" ma:root="true" ma:fieldsID="dd2653b59090078a954bd5299f9d23df" ns2:_="" ns3:_="">
    <xsd:import namespace="9e3d00fa-376a-4652-b4ec-d3ac8efed586"/>
    <xsd:import namespace="45688cda-91d4-4a0d-8b03-08987d7838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d00fa-376a-4652-b4ec-d3ac8efed5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Marcações de imagem" ma:readOnly="false" ma:fieldId="{5cf76f15-5ced-4ddc-b409-7134ff3c332f}" ma:taxonomyMulti="true" ma:sspId="ca9b7031-e00c-4161-981c-75d1520737a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688cda-91d4-4a0d-8b03-08987d783856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a5b44d1e-ce15-4bec-8f73-16fcee7d18ce}" ma:internalName="TaxCatchAll" ma:showField="CatchAllData" ma:web="45688cda-91d4-4a0d-8b03-08987d7838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426E24-0AD4-492F-B56B-2AEBD9E42DD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EA47E-1AE7-46B3-90FE-0A728125B371}">
  <ds:schemaRefs>
    <ds:schemaRef ds:uri="http://schemas.microsoft.com/office/2006/metadata/properties"/>
    <ds:schemaRef ds:uri="http://schemas.microsoft.com/office/infopath/2007/PartnerControls"/>
    <ds:schemaRef ds:uri="9e3d00fa-376a-4652-b4ec-d3ac8efed586"/>
    <ds:schemaRef ds:uri="45688cda-91d4-4a0d-8b03-08987d783856"/>
  </ds:schemaRefs>
</ds:datastoreItem>
</file>

<file path=customXml/itemProps3.xml><?xml version="1.0" encoding="utf-8"?>
<ds:datastoreItem xmlns:ds="http://schemas.openxmlformats.org/officeDocument/2006/customXml" ds:itemID="{FF346EA6-7F86-4BEA-B5A5-0D3C33DC06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3d00fa-376a-4652-b4ec-d3ac8efed586"/>
    <ds:schemaRef ds:uri="45688cda-91d4-4a0d-8b03-08987d7838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ORÇAMENTO</vt:lpstr>
      <vt:lpstr>CRONOGRAMA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20230817145034EDITAL COMPLETO CC007-2023.pdf</dc:title>
  <dc:subject/>
  <dc:creator>rsouza</dc:creator>
  <cp:keywords/>
  <dc:description/>
  <cp:lastModifiedBy>Mateus Felipe Holtz</cp:lastModifiedBy>
  <cp:revision/>
  <cp:lastPrinted>2024-01-15T13:18:15Z</cp:lastPrinted>
  <dcterms:created xsi:type="dcterms:W3CDTF">2023-08-30T19:03:11Z</dcterms:created>
  <dcterms:modified xsi:type="dcterms:W3CDTF">2024-01-15T13:30:46Z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2023-08-30T00:00:00Z</vt:filetime>
  </property>
  <property fmtid="{D5CDD505-2E9C-101B-9397-08002B2CF9AE}" pid="3" name="Creator">
    <vt:lpwstr>PDFsam Basic v4.2.12</vt:lpwstr>
  </property>
  <property fmtid="{D5CDD505-2E9C-101B-9397-08002B2CF9AE}" pid="4" name="LastSaved">
    <vt:filetime>2023-08-30T00:00:00Z</vt:filetime>
  </property>
  <property fmtid="{D5CDD505-2E9C-101B-9397-08002B2CF9AE}" pid="5" name="Producer">
    <vt:lpwstr>Acrobat Distiller 23.0 (Windows)</vt:lpwstr>
  </property>
  <property fmtid="{D5CDD505-2E9C-101B-9397-08002B2CF9AE}" pid="6" name="ContentTypeId">
    <vt:lpwstr>0x010100143018D878B87D489B371E3A6AA16F9B</vt:lpwstr>
  </property>
</Properties>
</file>